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8" s="1"/>
  <c r="C17" l="1"/>
  <c r="C8"/>
  <c r="C11"/>
  <c r="C13"/>
  <c r="C16"/>
  <c r="C14"/>
  <c r="C9"/>
  <c r="C12"/>
  <c r="C7" l="1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<sst xmlns="http://schemas.openxmlformats.org/spreadsheetml/2006/main" count="30" uniqueCount="30">
  <si>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</si>
  <si>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</si>
  <si>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</si>
  <si>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</si>
  <si>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</si>
  <si>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</si>
  <si>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</si>
  <si>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</si>
  <si>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</si>
  <si>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</si>
  <si>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</si>
  <si>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</si>
  <si>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</si>
  <si>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</si>
  <si>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</si>
  <si>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</si>
  <si>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</si>
  <si>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</si>
  <si>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Олимпийская, 47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</si>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</sst>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5">
          <cell r="O45">
            <v>3888.4</v>
          </cell>
        </row>
        <row r="149">
          <cell r="O149">
            <v>7723.8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P11" sqref="P11"/>
    </sheetView>
  </sheetViews>
  <sheetFormatPr defaultRowHeight="15.75"/>
  <cols>
    <col min="1" max="1" width="5.42578125" style="9" customWidth="1"/>
    <col min="2" max="2" width="68.28515625" style="8" customWidth="1"/>
    <col min="3" max="3" width="17.42578125" style="8" customWidth="1"/>
    <col min="4" max="4" width="11.85546875" style="8" bestFit="1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426817.18799999997</v>
      </c>
    </row>
    <row r="8" spans="1:3">
      <c r="A8" s="7" t="s">
        <v>3</v>
      </c>
      <c r="B8" s="23" t="s">
        <v>4</v>
      </c>
      <c r="C8" s="25">
        <f>1.35*3*C20+1.2*9*C20</f>
        <v>114698.43</v>
      </c>
    </row>
    <row r="9" spans="1:3">
      <c r="A9" s="7" t="s">
        <v>5</v>
      </c>
      <c r="B9" s="23" t="s">
        <v>6</v>
      </c>
      <c r="C9" s="25">
        <f>2.02*6*C20+1.98*3*C20+2.23*3*C20</f>
        <v>191164.05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31">
        <f>0.37*9*C20+0.41*3*C20</f>
        <v>35220.527999999998</v>
      </c>
    </row>
    <row r="12" spans="1:3" ht="18" customHeight="1">
      <c r="A12" s="7" t="s">
        <v>13</v>
      </c>
      <c r="B12" s="23" t="s">
        <v>21</v>
      </c>
      <c r="C12" s="25">
        <f>0.9*9*C20+1*3*C20</f>
        <v>85734.18</v>
      </c>
    </row>
    <row r="13" spans="1:3">
      <c r="A13" s="5">
        <v>2</v>
      </c>
      <c r="B13" s="22" t="s">
        <v>7</v>
      </c>
      <c r="C13" s="11">
        <f>2.22*9*C20+2.5*3*C20</f>
        <v>212250.024</v>
      </c>
    </row>
    <row r="14" spans="1:3">
      <c r="A14" s="5">
        <v>3</v>
      </c>
      <c r="B14" s="22" t="s">
        <v>8</v>
      </c>
      <c r="C14" s="11">
        <f>4.49*3*C20+3.98*9*C20</f>
        <v>380706.10200000001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130686.69599999998</v>
      </c>
    </row>
    <row r="17" spans="1:4">
      <c r="A17" s="5">
        <v>6</v>
      </c>
      <c r="B17" s="21" t="s">
        <v>10</v>
      </c>
      <c r="C17" s="6">
        <f>4.32*12*C20</f>
        <v>400401.79200000002</v>
      </c>
    </row>
    <row r="18" spans="1:4">
      <c r="A18" s="5">
        <v>7</v>
      </c>
      <c r="B18" s="22" t="s">
        <v>16</v>
      </c>
      <c r="C18" s="24">
        <f>1.62*9*C20+1.8*3*C20</f>
        <v>154321.52400000003</v>
      </c>
    </row>
    <row r="19" spans="1:4">
      <c r="A19" s="29">
        <v>8</v>
      </c>
      <c r="B19" s="21" t="s">
        <v>11</v>
      </c>
      <c r="C19" s="6">
        <f>C7+C13+C14+C16+C17+C18</f>
        <v>1705183.3260000001</v>
      </c>
    </row>
    <row r="20" spans="1:4">
      <c r="A20" s="29">
        <v>9</v>
      </c>
      <c r="B20" s="30" t="s">
        <v>20</v>
      </c>
      <c r="C20" s="20">
        <f>[1]Лист1!$O$149</f>
        <v>7723.8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1478537.98</v>
      </c>
    </row>
    <row r="25" spans="1:4">
      <c r="B25" s="8" t="s">
        <v>26</v>
      </c>
      <c r="C25" s="40">
        <f>C19-C24</f>
        <v>226645.34600000014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2014-11-28T02:53:36Z</dcterms:modified>
</cp:coreProperties>
</file>