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6" s="1"/>
  <c r="C8" l="1"/>
  <c r="C11"/>
  <c r="C13"/>
  <c r="C18"/>
  <c r="C9"/>
  <c r="C12"/>
  <c r="C14"/>
  <c r="C7" l="1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<sst xmlns="http://schemas.openxmlformats.org/spreadsheetml/2006/main" count="30" uniqueCount="30">
  <si>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</si>
  <si>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</si>
  <si>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</si>
  <si>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</si>
  <si>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</si>
  <si>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</si>
  <si>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</si>
  <si>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</si>
  <si>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</si>
  <si>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</si>
  <si>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</si>
  <si>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</si>
  <si>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</si>
  <si>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</si>
  <si>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</si>
  <si>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</si>
  <si>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</si>
  <si>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</si>
  <si>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15 а</t>
  </si>
  <si>
    <t>Общая площадь МКД,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</si>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</sst>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0">
          <cell r="O120">
            <v>19898.099999999999</v>
          </cell>
        </row>
        <row r="177">
          <cell r="O177">
            <v>3042.7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H11" sqref="H11"/>
    </sheetView>
  </sheetViews>
  <sheetFormatPr defaultRowHeight="15.75"/>
  <cols>
    <col min="1" max="1" width="5.42578125" style="9" customWidth="1"/>
    <col min="2" max="2" width="67.28515625" style="8" customWidth="1"/>
    <col min="3" max="3" width="18" style="8" customWidth="1"/>
    <col min="4" max="4" width="10.7109375" style="8" bestFit="1" customWidth="1"/>
    <col min="5" max="16384" width="9.140625" style="8"/>
  </cols>
  <sheetData>
    <row r="1" spans="1:3">
      <c r="A1" s="32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9"/>
      <c r="C3" s="36" t="s">
        <v>20</v>
      </c>
    </row>
    <row r="4" spans="1:3">
      <c r="A4" s="35"/>
      <c r="B4" s="30" t="s">
        <v>1</v>
      </c>
      <c r="C4" s="37"/>
    </row>
    <row r="5" spans="1:3" ht="9.75" customHeight="1">
      <c r="A5" s="35"/>
      <c r="B5" s="31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155725.386</v>
      </c>
    </row>
    <row r="8" spans="1:3" ht="15.75" customHeight="1">
      <c r="A8" s="7" t="s">
        <v>3</v>
      </c>
      <c r="B8" s="23" t="s">
        <v>4</v>
      </c>
      <c r="C8" s="25">
        <f>1.33*6*C20+1.2*6*C20</f>
        <v>46188.185999999994</v>
      </c>
    </row>
    <row r="9" spans="1:3" ht="15.75" customHeight="1">
      <c r="A9" s="7" t="s">
        <v>5</v>
      </c>
      <c r="B9" s="23" t="s">
        <v>6</v>
      </c>
      <c r="C9" s="25">
        <f>2*6*C20+1.8*6*C20</f>
        <v>69373.56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0.26*6*C20+0.23*6*C20</f>
        <v>8945.5380000000005</v>
      </c>
    </row>
    <row r="12" spans="1:3" ht="15.75" customHeight="1">
      <c r="A12" s="7" t="s">
        <v>13</v>
      </c>
      <c r="B12" s="23" t="s">
        <v>21</v>
      </c>
      <c r="C12" s="25">
        <f>0.9*6*C20+0.81*6*C20</f>
        <v>31218.102000000003</v>
      </c>
    </row>
    <row r="13" spans="1:3">
      <c r="A13" s="5">
        <v>2</v>
      </c>
      <c r="B13" s="22" t="s">
        <v>7</v>
      </c>
      <c r="C13" s="11">
        <f>2.87*6*C20+(2.44+0.07+0.07)*6*C20</f>
        <v>99496.289999999979</v>
      </c>
    </row>
    <row r="14" spans="1:3">
      <c r="A14" s="5">
        <v>3</v>
      </c>
      <c r="B14" s="22" t="s">
        <v>8</v>
      </c>
      <c r="C14" s="11">
        <f>2.52*6*C20+(2.19+0.08)*6*C20</f>
        <v>87447.198000000004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51482.483999999989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4">
        <f>1.8*6*C20+1.62*6*C20</f>
        <v>62436.204000000005</v>
      </c>
    </row>
    <row r="19" spans="1:4">
      <c r="A19" s="27">
        <v>8</v>
      </c>
      <c r="B19" s="21" t="s">
        <v>11</v>
      </c>
      <c r="C19" s="6">
        <f>C7+C13+C14+C16+C17+C18</f>
        <v>456587.56199999998</v>
      </c>
    </row>
    <row r="20" spans="1:4">
      <c r="A20" s="27">
        <v>9</v>
      </c>
      <c r="B20" s="28" t="s">
        <v>19</v>
      </c>
      <c r="C20" s="20">
        <f>[1]Лист1!$O$177</f>
        <v>3042.7</v>
      </c>
      <c r="D20" s="15"/>
    </row>
    <row r="22" spans="1:4">
      <c r="A22" s="26"/>
      <c r="B22" s="26" t="s">
        <v>23</v>
      </c>
    </row>
    <row r="23" spans="1:4">
      <c r="B23" s="8" t="s">
        <v>24</v>
      </c>
    </row>
    <row r="24" spans="1:4">
      <c r="B24" s="8" t="s">
        <v>25</v>
      </c>
      <c r="C24" s="39">
        <v>383197.68</v>
      </c>
    </row>
    <row r="25" spans="1:4">
      <c r="B25" s="8" t="s">
        <v>26</v>
      </c>
      <c r="C25" s="40">
        <f>C19-C24</f>
        <v>73389.881999999983</v>
      </c>
    </row>
    <row r="26" spans="1:4">
      <c r="B26" s="8" t="s">
        <v>27</v>
      </c>
      <c r="C26" s="39"/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2014-11-27T10:25:14Z</dcterms:modified>
</cp:coreProperties>
</file>